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790"/>
  </bookViews>
  <sheets>
    <sheet name="Sheet1" sheetId="1" r:id="rId1"/>
  </sheets>
  <definedNames>
    <definedName name="_xlnm.Print_Titles" localSheetId="0">Sheet1!$1:$3</definedName>
  </definedNames>
  <calcPr calcId="144525"/>
</workbook>
</file>

<file path=xl/sharedStrings.xml><?xml version="1.0" encoding="utf-8"?>
<sst xmlns="http://schemas.openxmlformats.org/spreadsheetml/2006/main" count="85" uniqueCount="67">
  <si>
    <t>山西分公司资产处置清单</t>
  </si>
  <si>
    <t>基准日：2025/9/30</t>
  </si>
  <si>
    <t>单位：元</t>
  </si>
  <si>
    <t>序号</t>
  </si>
  <si>
    <t>债务人</t>
  </si>
  <si>
    <t>本金（万元）</t>
  </si>
  <si>
    <t>本金</t>
  </si>
  <si>
    <t>利息及罚息
（万元）</t>
  </si>
  <si>
    <t>利息及罚息</t>
  </si>
  <si>
    <t>代垫费用
（万元）</t>
  </si>
  <si>
    <t>代垫费用</t>
  </si>
  <si>
    <t>债权金额（万元）</t>
  </si>
  <si>
    <t>债权金额</t>
  </si>
  <si>
    <t>债务人注册地</t>
  </si>
  <si>
    <t>保证人</t>
  </si>
  <si>
    <t>抵质押物</t>
  </si>
  <si>
    <t>山西森特煤焦化工程集团有限公司</t>
  </si>
  <si>
    <t>山西太原</t>
  </si>
  <si>
    <t>天津森特慧众国际贸易有限公司、山西森特焦化环保工程技术有限公司、山西楼东俊安煤气化有限公司、杨德信、杨慧、杨晓峰、段萍、刘军、潘娜、长治市森特重型机械制造有限公司、闻喜县慧众选煤成套装备有限责任公司</t>
  </si>
  <si>
    <t>1.位于山西省太原解放路277号1幢10层的办公用房，抵押房产面积1285.79平方米；
2.位于山西省运城市闻喜县东镇西街的房产所有权及土地使用权，抵押土地面积8614.23平方米（该土地无对应房产），抵押房产面积28784.53平方米（对应土地未办理他项）；
3.位于山西省运城市闻喜县桐城镇东宋村（姚村工业园）的房产所有权及土地使用权，抵押土地面积66302.29平方米（其余土地未办理他项），抵押房产面积43603.45平方米； 
4.位于山西省运城市闻喜县桐城镇姚村工业园的机械设备64项（部分已被拍卖，执行回转中）。</t>
  </si>
  <si>
    <t>山西楼东俊安煤气化有限公司</t>
  </si>
  <si>
    <t>山西吕梁</t>
  </si>
  <si>
    <t>俊安（天津）实业有限公司、郭华</t>
  </si>
  <si>
    <t>租赁物：债务人一期焦炉系统、二期焦炉系统、二期洗煤系统三套设备</t>
  </si>
  <si>
    <t>山西德玺化学工业有限责任公司</t>
  </si>
  <si>
    <t>山西临汾</t>
  </si>
  <si>
    <t>周斌</t>
  </si>
  <si>
    <r>
      <rPr>
        <sz val="10"/>
        <rFont val="Times New Roman"/>
        <charset val="134"/>
      </rPr>
      <t>1</t>
    </r>
    <r>
      <rPr>
        <sz val="10"/>
        <rFont val="宋体"/>
        <charset val="134"/>
      </rPr>
      <t>、债务人山西德玺化学工业有限责任公司名下位于侯马市凤城乡南上官村工业用地，抵押土地面积</t>
    </r>
    <r>
      <rPr>
        <sz val="10"/>
        <rFont val="Times New Roman"/>
        <charset val="134"/>
      </rPr>
      <t>54196</t>
    </r>
    <r>
      <rPr>
        <sz val="10"/>
        <rFont val="宋体"/>
        <charset val="134"/>
      </rPr>
      <t>平方米；</t>
    </r>
    <r>
      <rPr>
        <sz val="10"/>
        <rFont val="Times New Roman"/>
        <charset val="134"/>
      </rPr>
      <t>2</t>
    </r>
    <r>
      <rPr>
        <sz val="10"/>
        <rFont val="宋体"/>
        <charset val="134"/>
      </rPr>
      <t>、史红云名下位于曲沃县普通住宅，抵押房产面积</t>
    </r>
    <r>
      <rPr>
        <sz val="10"/>
        <rFont val="Times New Roman"/>
        <charset val="134"/>
      </rPr>
      <t>104.1</t>
    </r>
    <r>
      <rPr>
        <sz val="10"/>
        <rFont val="宋体"/>
        <charset val="134"/>
      </rPr>
      <t>平方米。</t>
    </r>
  </si>
  <si>
    <t>周斌、史红云</t>
  </si>
  <si>
    <r>
      <rPr>
        <sz val="10"/>
        <rFont val="宋体"/>
        <charset val="134"/>
      </rPr>
      <t>债务人名下位于侯马市凤城乡南上官村的</t>
    </r>
    <r>
      <rPr>
        <sz val="10"/>
        <rFont val="Times New Roman"/>
        <charset val="134"/>
      </rPr>
      <t>78</t>
    </r>
    <r>
      <rPr>
        <sz val="10"/>
        <rFont val="宋体"/>
        <charset val="134"/>
      </rPr>
      <t>台专用机器设备</t>
    </r>
  </si>
  <si>
    <t>翼城县江源生物工程有限公司</t>
  </si>
  <si>
    <t>浮山县翱翔矿产品经销有限公司、翼城县隆盛昌商贸有限公司、张海军、张凌云</t>
  </si>
  <si>
    <t>/</t>
  </si>
  <si>
    <t>山西华邑储运有限公司</t>
  </si>
  <si>
    <r>
      <rPr>
        <sz val="10"/>
        <rFont val="宋体"/>
        <charset val="134"/>
      </rPr>
      <t>霍文莉、山西华邑能源集团开发股份有限公司、山西曜鑫煤焦有限公司</t>
    </r>
    <r>
      <rPr>
        <sz val="10"/>
        <rFont val="Times New Roman"/>
        <charset val="134"/>
      </rPr>
      <t xml:space="preserve">
</t>
    </r>
    <r>
      <rPr>
        <sz val="10"/>
        <rFont val="宋体"/>
        <charset val="134"/>
      </rPr>
      <t>武刚、武栓生</t>
    </r>
  </si>
  <si>
    <t>永济市康裕油脂有限公司</t>
  </si>
  <si>
    <t>山西运城</t>
  </si>
  <si>
    <t>山西开园鑫融融资担保股份有限公司、上官喜来、李扭过</t>
  </si>
  <si>
    <t>康裕公司名下位于运城市永济市卿头镇的48600平米土地（集体用地）和19061平米房产。</t>
  </si>
  <si>
    <t>孝义市万方科技有限公司</t>
  </si>
  <si>
    <t>冯文明、杨风兰、冯章印、孝义市东海源煤化有限公司</t>
  </si>
  <si>
    <t>无</t>
  </si>
  <si>
    <t>闻喜县宏业玻璃制品有限公司</t>
  </si>
  <si>
    <t>山西骏达木业有限公司、谢喜梅、徐文俊</t>
  </si>
  <si>
    <t>山西广厦建业房地产开发有限公司</t>
  </si>
  <si>
    <t>山西兴业工贸有限公司</t>
  </si>
  <si>
    <t>山西鑫昌盛铸造有限公司</t>
  </si>
  <si>
    <t>交城县至成铸造有限公司、贾耀星、杨晴娥、贾耀辉、王果仙</t>
  </si>
  <si>
    <t>山西翼城尧森农工商实业有限公司</t>
  </si>
  <si>
    <t>气调保鲜库及其配套设备，发电机锅炉等22套机器设备抵押。（无登记证书）</t>
  </si>
  <si>
    <t>霍州市霍山兔业有限公司</t>
  </si>
  <si>
    <t>霍州绿源农牧科技有限公司、张红马</t>
  </si>
  <si>
    <t>闻喜县宏昆商贸有限公司</t>
  </si>
  <si>
    <t>运城市博鸣木业有限公司</t>
  </si>
  <si>
    <t>垣曲县民生农副产品开发有限责任公司</t>
  </si>
  <si>
    <t>山西泉鑫茧丝绸有限公司、申亚佩、孙亚平</t>
  </si>
  <si>
    <t>运城市解州九龙潜水电机有限公司</t>
  </si>
  <si>
    <t>孟金果、孟金美、梁建新、侯跃林、山西新通源食品有限公司、运城市云天化工有限公司</t>
  </si>
  <si>
    <t>运城市云天化工有限公司</t>
  </si>
  <si>
    <t>山西骏达木业有限公司、薛宏文、李春菊、薛成栋、张爱草</t>
  </si>
  <si>
    <t>债务人运城市云天化工有限公司名下位于运城市运风高速路口北（董家营村南）的机械设备79项。</t>
  </si>
  <si>
    <t>山西泰裕达实业有限公司</t>
  </si>
  <si>
    <t>山西金石大国际贸易有限公司、山西省绛县明迈特有限公司、赵建新、武晋花、赵潇平、吴艳琴、孟树明、游东娟、郭光明、杨建蓉</t>
  </si>
  <si>
    <t>山西新通源食品有限公司</t>
  </si>
  <si>
    <t>运城市煜丰食品有限公司、运城市海达物资销售有限公司、山西大华精工精密铸造有限公司、张琨、李建红、鲁明（已去世）、张士生（已去世）</t>
  </si>
  <si>
    <t>1、债务人名下厂房及工业用地（地址：永济市虞乡镇吴闫村1幢2幢，土地面积：19,307.29平方米，房产面积：9,841.04平方米）、
2、机器设备提供抵押（61种【豆制品生产线CS-800-4等】）
3、张琨名下房产一套提供抵押。</t>
  </si>
  <si>
    <t>合计</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</si>
</sst>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_(* #,##0.00_);_(* \(#,##0.00\);_(* &quot;-&quot;??_);_(@_)"/>
  </numFmts>
  <fonts count="29">
    <font>
      <sz val="11"/>
      <color theme="1"/>
      <name val="宋体"/>
      <charset val="134"/>
      <scheme val="minor"/>
    </font>
    <font>
      <b/>
      <sz val="18"/>
      <color theme="1"/>
      <name val="宋体"/>
      <charset val="134"/>
      <scheme val="minor"/>
    </font>
    <font>
      <sz val="10"/>
      <name val="宋体"/>
      <charset val="134"/>
      <scheme val="minor"/>
    </font>
    <font>
      <b/>
      <sz val="12"/>
      <name val="微软雅黑"/>
      <charset val="134"/>
    </font>
    <font>
      <sz val="9"/>
      <name val="宋体"/>
      <charset val="134"/>
      <scheme val="minor"/>
    </font>
    <font>
      <sz val="10"/>
      <name val="宋体"/>
      <charset val="134"/>
    </font>
    <font>
      <sz val="10"/>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0"/>
      <color indexed="8"/>
      <name val="Arial"/>
      <charset val="0"/>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0"/>
      <name val="Times New Roman"/>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3" applyNumberFormat="0" applyFont="0" applyAlignment="0" applyProtection="0">
      <alignment vertical="center"/>
    </xf>
    <xf numFmtId="177" fontId="13" fillId="0" borderId="0" applyFont="0" applyBorder="0" applyAlignment="0" applyProtection="0">
      <alignment vertical="center"/>
    </xf>
    <xf numFmtId="0" fontId="10"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0" fillId="9" borderId="0" applyNumberFormat="0" applyBorder="0" applyAlignment="0" applyProtection="0">
      <alignment vertical="center"/>
    </xf>
    <xf numFmtId="0" fontId="14" fillId="0" borderId="5" applyNumberFormat="0" applyFill="0" applyAlignment="0" applyProtection="0">
      <alignment vertical="center"/>
    </xf>
    <xf numFmtId="0" fontId="10"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27" fillId="0" borderId="0">
      <alignment vertical="center"/>
    </xf>
  </cellStyleXfs>
  <cellXfs count="17">
    <xf numFmtId="0" fontId="0" fillId="0" borderId="0" xfId="0">
      <alignment vertical="center"/>
    </xf>
    <xf numFmtId="0" fontId="0" fillId="0" borderId="0" xfId="0" applyAlignment="1">
      <alignment horizontal="center" vertical="center"/>
    </xf>
    <xf numFmtId="0" fontId="1" fillId="0" borderId="0" xfId="0" applyFont="1" applyBorder="1" applyAlignment="1">
      <alignment horizontal="center" vertical="center"/>
    </xf>
    <xf numFmtId="0" fontId="2" fillId="0" borderId="0" xfId="0" applyFont="1" applyFill="1" applyBorder="1" applyAlignment="1">
      <alignment horizontal="left" vertical="center" wrapText="1"/>
    </xf>
    <xf numFmtId="0" fontId="3" fillId="0" borderId="1" xfId="50" applyFont="1" applyFill="1" applyBorder="1" applyAlignment="1">
      <alignment horizontal="center" vertical="center"/>
    </xf>
    <xf numFmtId="0" fontId="3" fillId="0" borderId="1" xfId="0" applyFont="1" applyFill="1" applyBorder="1" applyAlignment="1">
      <alignment horizontal="center" vertical="center" wrapText="1"/>
    </xf>
    <xf numFmtId="176" fontId="3" fillId="0" borderId="1" xfId="50" applyNumberFormat="1" applyFont="1" applyFill="1" applyBorder="1" applyAlignment="1">
      <alignment horizontal="center" vertical="center" wrapText="1"/>
    </xf>
    <xf numFmtId="0" fontId="4" fillId="0" borderId="1" xfId="14" applyNumberFormat="1"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43"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3" fontId="0" fillId="0" borderId="1" xfId="0" applyNumberFormat="1" applyFill="1" applyBorder="1" applyAlignment="1">
      <alignment vertical="center" wrapText="1"/>
    </xf>
    <xf numFmtId="43" fontId="0" fillId="0" borderId="1" xfId="0" applyNumberFormat="1" applyFill="1" applyBorder="1" applyAlignment="1">
      <alignment horizontal="center" vertical="center" wrapText="1"/>
    </xf>
    <xf numFmtId="0" fontId="0" fillId="0" borderId="1" xfId="0" applyBorder="1" applyAlignment="1">
      <alignment horizontal="center" vertical="center"/>
    </xf>
    <xf numFmtId="43" fontId="0" fillId="0" borderId="1" xfId="0" applyNumberFormat="1" applyBorder="1" applyAlignment="1">
      <alignment horizontal="center" vertical="center"/>
    </xf>
    <xf numFmtId="0" fontId="6" fillId="0" borderId="0" xfId="0" applyFont="1" applyBorder="1" applyAlignment="1">
      <alignment horizontal="center" vertical="center"/>
    </xf>
    <xf numFmtId="0" fontId="3" fillId="0" borderId="1" xfId="50" applyNumberFormat="1"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Comma 2"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3"/>
  <sheetViews>
    <sheetView tabSelected="1" zoomScale="85" zoomScaleNormal="85" workbookViewId="0">
      <selection activeCell="H4" sqref="H4"/>
    </sheetView>
  </sheetViews>
  <sheetFormatPr defaultColWidth="8.73636363636364" defaultRowHeight="14"/>
  <cols>
    <col min="1" max="1" width="6.90909090909091" customWidth="1"/>
    <col min="2" max="2" width="24.7" customWidth="1"/>
    <col min="3" max="3" width="16.5454545454545" hidden="1" customWidth="1"/>
    <col min="4" max="4" width="16.5454545454545" style="1" customWidth="1"/>
    <col min="5" max="5" width="17.1818181818182" style="1" hidden="1" customWidth="1"/>
    <col min="6" max="6" width="19.8454545454545" style="1" customWidth="1"/>
    <col min="7" max="7" width="17.5454545454545" style="1" hidden="1" customWidth="1"/>
    <col min="8" max="8" width="17.5454545454545" style="1" customWidth="1"/>
    <col min="9" max="9" width="23.6454545454545" style="1" hidden="1" customWidth="1"/>
    <col min="10" max="10" width="23.6454545454545" style="1" customWidth="1"/>
    <col min="11" max="11" width="11.4727272727273" customWidth="1"/>
    <col min="12" max="12" width="26.7545454545455" style="1" customWidth="1"/>
    <col min="13" max="13" width="45.4454545454545" style="1" customWidth="1"/>
  </cols>
  <sheetData>
    <row r="1" ht="31" customHeight="1" spans="1:13">
      <c r="A1" s="2" t="s">
        <v>0</v>
      </c>
      <c r="B1" s="2"/>
      <c r="C1" s="2"/>
      <c r="D1" s="2"/>
      <c r="E1" s="2"/>
      <c r="F1" s="2"/>
      <c r="G1" s="2"/>
      <c r="H1" s="2"/>
      <c r="I1" s="2"/>
      <c r="J1" s="2"/>
      <c r="K1" s="2"/>
      <c r="L1" s="2"/>
      <c r="M1" s="2"/>
    </row>
    <row r="2" ht="17" customHeight="1" spans="1:13">
      <c r="A2" s="3" t="s">
        <v>1</v>
      </c>
      <c r="B2" s="3"/>
      <c r="C2" s="2"/>
      <c r="D2" s="2"/>
      <c r="E2" s="2"/>
      <c r="F2" s="2"/>
      <c r="G2" s="2"/>
      <c r="H2" s="2"/>
      <c r="I2" s="2"/>
      <c r="J2" s="2"/>
      <c r="K2" s="2"/>
      <c r="L2" s="2"/>
      <c r="M2" s="15" t="s">
        <v>2</v>
      </c>
    </row>
    <row r="3" ht="60" customHeight="1" spans="1:13">
      <c r="A3" s="4" t="s">
        <v>3</v>
      </c>
      <c r="B3" s="5" t="s">
        <v>4</v>
      </c>
      <c r="C3" s="6" t="s">
        <v>5</v>
      </c>
      <c r="D3" s="6" t="s">
        <v>6</v>
      </c>
      <c r="E3" s="6" t="s">
        <v>7</v>
      </c>
      <c r="F3" s="6" t="s">
        <v>8</v>
      </c>
      <c r="G3" s="6" t="s">
        <v>9</v>
      </c>
      <c r="H3" s="6" t="s">
        <v>10</v>
      </c>
      <c r="I3" s="6" t="s">
        <v>11</v>
      </c>
      <c r="J3" s="6" t="s">
        <v>12</v>
      </c>
      <c r="K3" s="6" t="s">
        <v>13</v>
      </c>
      <c r="L3" s="16" t="s">
        <v>14</v>
      </c>
      <c r="M3" s="4" t="s">
        <v>15</v>
      </c>
    </row>
    <row r="4" customFormat="1" ht="163" customHeight="1" spans="1:13">
      <c r="A4" s="7">
        <v>1</v>
      </c>
      <c r="B4" s="8" t="s">
        <v>16</v>
      </c>
      <c r="C4" s="9">
        <v>15348.176713</v>
      </c>
      <c r="D4" s="9">
        <v>153481767.13</v>
      </c>
      <c r="E4" s="9">
        <v>24319.713516</v>
      </c>
      <c r="F4" s="9">
        <v>243197135.16</v>
      </c>
      <c r="G4" s="9">
        <v>91.063763</v>
      </c>
      <c r="H4" s="9">
        <v>910637.63</v>
      </c>
      <c r="I4" s="14">
        <f>C4+E4+G4</f>
        <v>39758.953992</v>
      </c>
      <c r="J4" s="14">
        <f t="shared" ref="J4:J22" si="0">D4+F4+H4</f>
        <v>397589539.92</v>
      </c>
      <c r="K4" s="14" t="s">
        <v>17</v>
      </c>
      <c r="L4" s="8" t="s">
        <v>18</v>
      </c>
      <c r="M4" s="8" t="s">
        <v>19</v>
      </c>
    </row>
    <row r="5" ht="60" customHeight="1" spans="1:13">
      <c r="A5" s="7">
        <v>2</v>
      </c>
      <c r="B5" s="8" t="s">
        <v>20</v>
      </c>
      <c r="C5" s="9">
        <f>92977884.72/10000</f>
        <v>9297.788472</v>
      </c>
      <c r="D5" s="9">
        <v>92977884.72</v>
      </c>
      <c r="E5" s="9">
        <f>177757935.644933/10000</f>
        <v>17775.7935644933</v>
      </c>
      <c r="F5" s="9">
        <v>161475000.05</v>
      </c>
      <c r="G5" s="9">
        <f>588077/10000</f>
        <v>58.8077</v>
      </c>
      <c r="H5" s="9">
        <v>588077</v>
      </c>
      <c r="I5" s="14">
        <f t="shared" ref="I5:I22" si="1">C5+E5+G5</f>
        <v>27132.3897364933</v>
      </c>
      <c r="J5" s="14">
        <f t="shared" si="0"/>
        <v>255040961.77</v>
      </c>
      <c r="K5" s="14" t="s">
        <v>21</v>
      </c>
      <c r="L5" s="8" t="s">
        <v>22</v>
      </c>
      <c r="M5" s="8" t="s">
        <v>23</v>
      </c>
    </row>
    <row r="6" ht="60" customHeight="1" spans="1:13">
      <c r="A6" s="7">
        <v>3</v>
      </c>
      <c r="B6" s="8" t="s">
        <v>24</v>
      </c>
      <c r="C6" s="9">
        <f>42750000/10000</f>
        <v>4275</v>
      </c>
      <c r="D6" s="9">
        <v>42750000</v>
      </c>
      <c r="E6" s="9">
        <f>59134069.9357775/10000</f>
        <v>5913.40699357775</v>
      </c>
      <c r="F6" s="9">
        <v>65543116.2990898</v>
      </c>
      <c r="G6" s="9">
        <f>374140/10000</f>
        <v>37.414</v>
      </c>
      <c r="H6" s="9">
        <v>374140</v>
      </c>
      <c r="I6" s="14">
        <f t="shared" si="1"/>
        <v>10225.8209935778</v>
      </c>
      <c r="J6" s="14">
        <f t="shared" si="0"/>
        <v>108667256.29909</v>
      </c>
      <c r="K6" s="14" t="s">
        <v>25</v>
      </c>
      <c r="L6" s="8" t="s">
        <v>26</v>
      </c>
      <c r="M6" s="8" t="s">
        <v>27</v>
      </c>
    </row>
    <row r="7" ht="60" customHeight="1" spans="1:13">
      <c r="A7" s="7">
        <v>4</v>
      </c>
      <c r="B7" s="8" t="s">
        <v>24</v>
      </c>
      <c r="C7" s="9">
        <f>19800000/10000</f>
        <v>1980</v>
      </c>
      <c r="D7" s="9">
        <v>19800000</v>
      </c>
      <c r="E7" s="9">
        <f>16982995.26/10000</f>
        <v>1698.299526</v>
      </c>
      <c r="F7" s="9">
        <v>18484495.26</v>
      </c>
      <c r="G7" s="9">
        <f>145600/10000</f>
        <v>14.56</v>
      </c>
      <c r="H7" s="9">
        <v>145600</v>
      </c>
      <c r="I7" s="14">
        <f t="shared" si="1"/>
        <v>3692.859526</v>
      </c>
      <c r="J7" s="14">
        <f t="shared" si="0"/>
        <v>38430095.26</v>
      </c>
      <c r="K7" s="14" t="s">
        <v>25</v>
      </c>
      <c r="L7" s="8" t="s">
        <v>28</v>
      </c>
      <c r="M7" s="8" t="s">
        <v>29</v>
      </c>
    </row>
    <row r="8" ht="60" customHeight="1" spans="1:13">
      <c r="A8" s="7">
        <v>5</v>
      </c>
      <c r="B8" s="10" t="s">
        <v>30</v>
      </c>
      <c r="C8" s="9">
        <f>16978313.8/10000</f>
        <v>1697.83138</v>
      </c>
      <c r="D8" s="9">
        <v>16978313.8</v>
      </c>
      <c r="E8" s="9">
        <f>13242336.92/10000</f>
        <v>1324.233692</v>
      </c>
      <c r="F8" s="9">
        <v>13948575.298478</v>
      </c>
      <c r="G8" s="9">
        <v>0</v>
      </c>
      <c r="H8" s="9">
        <v>0</v>
      </c>
      <c r="I8" s="14">
        <f t="shared" si="1"/>
        <v>3022.065072</v>
      </c>
      <c r="J8" s="14">
        <f t="shared" si="0"/>
        <v>30926889.098478</v>
      </c>
      <c r="K8" s="14" t="s">
        <v>25</v>
      </c>
      <c r="L8" s="8" t="s">
        <v>31</v>
      </c>
      <c r="M8" s="8" t="s">
        <v>32</v>
      </c>
    </row>
    <row r="9" ht="60" customHeight="1" spans="1:13">
      <c r="A9" s="7">
        <v>6</v>
      </c>
      <c r="B9" s="8" t="s">
        <v>33</v>
      </c>
      <c r="C9" s="9">
        <f>14797655.22/10000</f>
        <v>1479.765522</v>
      </c>
      <c r="D9" s="9">
        <v>14797655.22</v>
      </c>
      <c r="E9" s="9">
        <f>30614692.5169617/10000</f>
        <v>3061.46925169617</v>
      </c>
      <c r="F9" s="9">
        <v>34325270.3800433</v>
      </c>
      <c r="G9" s="9">
        <f>253471.26/10000</f>
        <v>25.347126</v>
      </c>
      <c r="H9" s="9">
        <v>253471.26</v>
      </c>
      <c r="I9" s="14">
        <f t="shared" si="1"/>
        <v>4566.58189969617</v>
      </c>
      <c r="J9" s="14">
        <f t="shared" si="0"/>
        <v>49376396.8600433</v>
      </c>
      <c r="K9" s="14" t="s">
        <v>21</v>
      </c>
      <c r="L9" s="8" t="s">
        <v>34</v>
      </c>
      <c r="M9" s="8"/>
    </row>
    <row r="10" ht="60" customHeight="1" spans="1:13">
      <c r="A10" s="7">
        <v>7</v>
      </c>
      <c r="B10" s="8" t="s">
        <v>35</v>
      </c>
      <c r="C10" s="9">
        <f>12085393.08/10000</f>
        <v>1208.539308</v>
      </c>
      <c r="D10" s="9">
        <v>12085393.08</v>
      </c>
      <c r="E10" s="9">
        <f>9848549.06754597/10000</f>
        <v>984.854906754597</v>
      </c>
      <c r="F10" s="9">
        <v>10944067.2855423</v>
      </c>
      <c r="G10" s="9">
        <v>0</v>
      </c>
      <c r="H10" s="9">
        <v>0</v>
      </c>
      <c r="I10" s="14">
        <f t="shared" si="1"/>
        <v>2193.3942147546</v>
      </c>
      <c r="J10" s="14">
        <f t="shared" si="0"/>
        <v>23029460.3655423</v>
      </c>
      <c r="K10" s="14" t="s">
        <v>36</v>
      </c>
      <c r="L10" s="8" t="s">
        <v>37</v>
      </c>
      <c r="M10" s="8" t="s">
        <v>38</v>
      </c>
    </row>
    <row r="11" ht="60" customHeight="1" spans="1:13">
      <c r="A11" s="7">
        <v>8</v>
      </c>
      <c r="B11" s="8" t="s">
        <v>39</v>
      </c>
      <c r="C11" s="9">
        <f>8973630.74/10000</f>
        <v>897.363074</v>
      </c>
      <c r="D11" s="9">
        <v>8973630.74</v>
      </c>
      <c r="E11" s="9">
        <f>17574894.1747612/10000</f>
        <v>1757.48941747612</v>
      </c>
      <c r="F11" s="9">
        <v>19631352.5566993</v>
      </c>
      <c r="G11" s="9">
        <f>130182/10000</f>
        <v>13.0182</v>
      </c>
      <c r="H11" s="9">
        <v>130182</v>
      </c>
      <c r="I11" s="14">
        <f t="shared" si="1"/>
        <v>2667.87069147612</v>
      </c>
      <c r="J11" s="14">
        <f t="shared" si="0"/>
        <v>28735165.2966993</v>
      </c>
      <c r="K11" s="14" t="s">
        <v>21</v>
      </c>
      <c r="L11" s="8" t="s">
        <v>40</v>
      </c>
      <c r="M11" s="8" t="s">
        <v>41</v>
      </c>
    </row>
    <row r="12" ht="60" customHeight="1" spans="1:13">
      <c r="A12" s="7">
        <v>9</v>
      </c>
      <c r="B12" s="8" t="s">
        <v>42</v>
      </c>
      <c r="C12" s="9">
        <f>7993870.11/10000</f>
        <v>799.387011</v>
      </c>
      <c r="D12" s="9">
        <v>7993870.11</v>
      </c>
      <c r="E12" s="9">
        <f>22875132.9174341/10000</f>
        <v>2287.51329174341</v>
      </c>
      <c r="F12" s="9">
        <v>244842.65</v>
      </c>
      <c r="G12" s="9">
        <f>72638/10000</f>
        <v>7.2638</v>
      </c>
      <c r="H12" s="9">
        <f>72638+34735</f>
        <v>107373</v>
      </c>
      <c r="I12" s="14">
        <f t="shared" si="1"/>
        <v>3094.16410274341</v>
      </c>
      <c r="J12" s="14">
        <f t="shared" si="0"/>
        <v>8346085.76</v>
      </c>
      <c r="K12" s="14" t="s">
        <v>36</v>
      </c>
      <c r="L12" s="8" t="s">
        <v>43</v>
      </c>
      <c r="M12" s="8"/>
    </row>
    <row r="13" ht="60" customHeight="1" spans="1:13">
      <c r="A13" s="7">
        <v>10</v>
      </c>
      <c r="B13" s="8" t="s">
        <v>44</v>
      </c>
      <c r="C13" s="9">
        <f>7090000/10000</f>
        <v>709</v>
      </c>
      <c r="D13" s="9">
        <v>7090000</v>
      </c>
      <c r="E13" s="9">
        <f>38637968.03113/10000</f>
        <v>3863.796803113</v>
      </c>
      <c r="F13" s="9">
        <v>41728914.9831199</v>
      </c>
      <c r="G13" s="9">
        <f>213200/10000</f>
        <v>21.32</v>
      </c>
      <c r="H13" s="9">
        <v>213200</v>
      </c>
      <c r="I13" s="14">
        <f t="shared" si="1"/>
        <v>4594.116803113</v>
      </c>
      <c r="J13" s="14">
        <f t="shared" si="0"/>
        <v>49032114.9831199</v>
      </c>
      <c r="K13" s="14" t="s">
        <v>17</v>
      </c>
      <c r="L13" s="8" t="s">
        <v>45</v>
      </c>
      <c r="M13" s="8"/>
    </row>
    <row r="14" ht="60" customHeight="1" spans="1:13">
      <c r="A14" s="7">
        <v>11</v>
      </c>
      <c r="B14" s="8" t="s">
        <v>46</v>
      </c>
      <c r="C14" s="9">
        <f>2980086.53/10000</f>
        <v>298.008653</v>
      </c>
      <c r="D14" s="9">
        <v>2980086.53</v>
      </c>
      <c r="E14" s="9">
        <f>5863003.83464924/10000</f>
        <v>586.300383464924</v>
      </c>
      <c r="F14" s="9">
        <v>6585560.07724561</v>
      </c>
      <c r="G14" s="9">
        <f>59041/10000</f>
        <v>5.9041</v>
      </c>
      <c r="H14" s="9">
        <v>59041</v>
      </c>
      <c r="I14" s="14">
        <f t="shared" si="1"/>
        <v>890.213136464924</v>
      </c>
      <c r="J14" s="14">
        <f t="shared" si="0"/>
        <v>9624687.60724561</v>
      </c>
      <c r="K14" s="14" t="s">
        <v>21</v>
      </c>
      <c r="L14" s="8" t="s">
        <v>47</v>
      </c>
      <c r="M14" s="8"/>
    </row>
    <row r="15" ht="60" customHeight="1" spans="1:13">
      <c r="A15" s="7">
        <v>12</v>
      </c>
      <c r="B15" s="10" t="s">
        <v>48</v>
      </c>
      <c r="C15" s="9">
        <f>2910000/10000</f>
        <v>291</v>
      </c>
      <c r="D15" s="9">
        <v>2910001</v>
      </c>
      <c r="E15" s="9">
        <f>5622541.03/10000</f>
        <v>562.254103</v>
      </c>
      <c r="F15" s="9">
        <v>5729117.36184999</v>
      </c>
      <c r="G15" s="9">
        <v>0</v>
      </c>
      <c r="H15" s="9">
        <v>0</v>
      </c>
      <c r="I15" s="14">
        <f t="shared" si="1"/>
        <v>853.254103</v>
      </c>
      <c r="J15" s="14">
        <f t="shared" si="0"/>
        <v>8639118.36184999</v>
      </c>
      <c r="K15" s="14" t="s">
        <v>25</v>
      </c>
      <c r="L15" s="8" t="s">
        <v>32</v>
      </c>
      <c r="M15" s="8" t="s">
        <v>49</v>
      </c>
    </row>
    <row r="16" ht="60" customHeight="1" spans="1:13">
      <c r="A16" s="7">
        <v>13</v>
      </c>
      <c r="B16" s="10" t="s">
        <v>50</v>
      </c>
      <c r="C16" s="9">
        <f>2850526.54/10000</f>
        <v>285.052654</v>
      </c>
      <c r="D16" s="9">
        <v>2850526.54</v>
      </c>
      <c r="E16" s="9">
        <f>1994542.69/10000</f>
        <v>199.454269</v>
      </c>
      <c r="F16" s="9">
        <v>2361962.09681872</v>
      </c>
      <c r="G16" s="9">
        <v>0</v>
      </c>
      <c r="H16" s="9">
        <v>0</v>
      </c>
      <c r="I16" s="14">
        <f t="shared" si="1"/>
        <v>484.506923</v>
      </c>
      <c r="J16" s="14">
        <f t="shared" si="0"/>
        <v>5212488.63681872</v>
      </c>
      <c r="K16" s="14" t="s">
        <v>25</v>
      </c>
      <c r="L16" s="8" t="s">
        <v>51</v>
      </c>
      <c r="M16" s="8" t="s">
        <v>32</v>
      </c>
    </row>
    <row r="17" ht="60" customHeight="1" spans="1:13">
      <c r="A17" s="7">
        <v>14</v>
      </c>
      <c r="B17" s="8" t="s">
        <v>52</v>
      </c>
      <c r="C17" s="9">
        <f>2819415.77/10000</f>
        <v>281.941577</v>
      </c>
      <c r="D17" s="9">
        <v>2819522.77</v>
      </c>
      <c r="E17" s="9">
        <f>2120165.58624077/10000</f>
        <v>212.016558624077</v>
      </c>
      <c r="F17" s="9">
        <v>2228054.73163515</v>
      </c>
      <c r="G17" s="9">
        <f>92276/10000</f>
        <v>9.2276</v>
      </c>
      <c r="H17" s="9">
        <v>92276</v>
      </c>
      <c r="I17" s="14">
        <f t="shared" si="1"/>
        <v>503.185735624077</v>
      </c>
      <c r="J17" s="14">
        <f t="shared" si="0"/>
        <v>5139853.50163515</v>
      </c>
      <c r="K17" s="14" t="s">
        <v>36</v>
      </c>
      <c r="L17" s="8" t="s">
        <v>53</v>
      </c>
      <c r="M17" s="8"/>
    </row>
    <row r="18" ht="60" customHeight="1" spans="1:13">
      <c r="A18" s="7">
        <v>15</v>
      </c>
      <c r="B18" s="8" t="s">
        <v>54</v>
      </c>
      <c r="C18" s="9">
        <f>2768800/10000</f>
        <v>276.88</v>
      </c>
      <c r="D18" s="9">
        <v>2768800</v>
      </c>
      <c r="E18" s="9">
        <f>2768531.80001441/10000</f>
        <v>276.853180001441</v>
      </c>
      <c r="F18" s="9">
        <v>3121195.22266782</v>
      </c>
      <c r="G18" s="9">
        <v>0</v>
      </c>
      <c r="H18" s="9">
        <v>0</v>
      </c>
      <c r="I18" s="14">
        <f t="shared" si="1"/>
        <v>553.733180001441</v>
      </c>
      <c r="J18" s="14">
        <f t="shared" si="0"/>
        <v>5889995.22266782</v>
      </c>
      <c r="K18" s="14" t="s">
        <v>36</v>
      </c>
      <c r="L18" s="8" t="s">
        <v>55</v>
      </c>
      <c r="M18" s="8"/>
    </row>
    <row r="19" ht="60" customHeight="1" spans="1:13">
      <c r="A19" s="7">
        <v>16</v>
      </c>
      <c r="B19" s="8" t="s">
        <v>56</v>
      </c>
      <c r="C19" s="11">
        <v>16237.46</v>
      </c>
      <c r="D19" s="12">
        <v>162374598.8</v>
      </c>
      <c r="E19" s="12">
        <v>25206.18</v>
      </c>
      <c r="F19" s="12">
        <v>268208157.162506</v>
      </c>
      <c r="G19" s="12">
        <v>0.5</v>
      </c>
      <c r="H19" s="12">
        <v>5000</v>
      </c>
      <c r="I19" s="14">
        <f t="shared" si="1"/>
        <v>41444.14</v>
      </c>
      <c r="J19" s="14">
        <f t="shared" si="0"/>
        <v>430587755.962506</v>
      </c>
      <c r="K19" s="14" t="s">
        <v>36</v>
      </c>
      <c r="L19" s="8" t="s">
        <v>57</v>
      </c>
      <c r="M19" s="8"/>
    </row>
    <row r="20" ht="60" customHeight="1" spans="1:13">
      <c r="A20" s="7">
        <v>17</v>
      </c>
      <c r="B20" s="8" t="s">
        <v>58</v>
      </c>
      <c r="C20" s="11">
        <v>8842.34</v>
      </c>
      <c r="D20" s="12">
        <v>88423429.01</v>
      </c>
      <c r="E20" s="12">
        <v>18017.85</v>
      </c>
      <c r="F20" s="12">
        <v>185010765.413479</v>
      </c>
      <c r="G20" s="12">
        <v>51.46</v>
      </c>
      <c r="H20" s="12">
        <v>514577</v>
      </c>
      <c r="I20" s="14">
        <f t="shared" si="1"/>
        <v>26911.65</v>
      </c>
      <c r="J20" s="14">
        <f t="shared" si="0"/>
        <v>273948771.423479</v>
      </c>
      <c r="K20" s="14" t="s">
        <v>36</v>
      </c>
      <c r="L20" s="8" t="s">
        <v>59</v>
      </c>
      <c r="M20" s="8" t="s">
        <v>60</v>
      </c>
    </row>
    <row r="21" ht="60" customHeight="1" spans="1:13">
      <c r="A21" s="7">
        <v>18</v>
      </c>
      <c r="B21" s="8" t="s">
        <v>61</v>
      </c>
      <c r="C21" s="11">
        <v>2291.19</v>
      </c>
      <c r="D21" s="12">
        <v>22911900.34</v>
      </c>
      <c r="E21" s="12">
        <v>4240.91</v>
      </c>
      <c r="F21" s="12">
        <v>43352486.913218</v>
      </c>
      <c r="G21" s="12">
        <v>0.5</v>
      </c>
      <c r="H21" s="12">
        <v>5000</v>
      </c>
      <c r="I21" s="14">
        <f t="shared" si="1"/>
        <v>6532.6</v>
      </c>
      <c r="J21" s="14">
        <f t="shared" si="0"/>
        <v>66269387.253218</v>
      </c>
      <c r="K21" s="14" t="s">
        <v>36</v>
      </c>
      <c r="L21" s="8" t="s">
        <v>62</v>
      </c>
      <c r="M21" s="8"/>
    </row>
    <row r="22" ht="89" customHeight="1" spans="1:13">
      <c r="A22" s="7">
        <v>19</v>
      </c>
      <c r="B22" s="8" t="s">
        <v>63</v>
      </c>
      <c r="C22" s="12">
        <v>2958.22</v>
      </c>
      <c r="D22" s="12">
        <v>29582196.72</v>
      </c>
      <c r="E22" s="12">
        <v>2806.82</v>
      </c>
      <c r="F22" s="12">
        <v>28509519.3</v>
      </c>
      <c r="G22" s="12">
        <v>20.95</v>
      </c>
      <c r="H22" s="12">
        <v>209518</v>
      </c>
      <c r="I22" s="14">
        <f t="shared" si="1"/>
        <v>5785.99</v>
      </c>
      <c r="J22" s="14">
        <f t="shared" si="0"/>
        <v>58301234.02</v>
      </c>
      <c r="K22" s="14" t="s">
        <v>36</v>
      </c>
      <c r="L22" s="8" t="s">
        <v>64</v>
      </c>
      <c r="M22" s="8" t="s">
        <v>65</v>
      </c>
    </row>
    <row r="23" ht="35" customHeight="1" spans="1:13">
      <c r="A23" s="13"/>
      <c r="B23" s="8" t="s">
        <v>66</v>
      </c>
      <c r="C23" s="14">
        <f t="shared" ref="C23:J23" si="2">SUM(C4:C22)</f>
        <v>69454.944364</v>
      </c>
      <c r="D23" s="14">
        <f t="shared" si="2"/>
        <v>694549576.51</v>
      </c>
      <c r="E23" s="14">
        <f t="shared" si="2"/>
        <v>115095.209456945</v>
      </c>
      <c r="F23" s="14">
        <f t="shared" si="2"/>
        <v>1154629588.20239</v>
      </c>
      <c r="G23" s="14">
        <f t="shared" si="2"/>
        <v>357.336289</v>
      </c>
      <c r="H23" s="14">
        <f t="shared" si="2"/>
        <v>3608092.89</v>
      </c>
      <c r="I23" s="14">
        <f t="shared" si="2"/>
        <v>184907.490109945</v>
      </c>
      <c r="J23" s="14">
        <f t="shared" si="2"/>
        <v>1852787257.60239</v>
      </c>
      <c r="K23" s="14"/>
      <c r="L23" s="14"/>
      <c r="M23" s="14"/>
    </row>
  </sheetData>
  <sheetProtection password="C5C9" sheet="1" objects="1"/>
  <mergeCells count="2">
    <mergeCell ref="A1:M1"/>
    <mergeCell ref="A2:B2"/>
  </mergeCells>
  <pageMargins left="0.751388888888889" right="0.751388888888889" top="1" bottom="1" header="0.5" footer="0.5"/>
  <pageSetup paperSize="9" scale="6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梅智斌</dc:creator>
  <cp:lastModifiedBy>冯舒婷</cp:lastModifiedBy>
  <dcterms:created xsi:type="dcterms:W3CDTF">2025-09-21T11:36:00Z</dcterms:created>
  <dcterms:modified xsi:type="dcterms:W3CDTF">2025-10-27T02:39:32Z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3E53881B3DA0492E955246ACCACFB144</vt:lpwstr>
  </property>
  <property fmtid="{D5CDD505-2E9C-101B-9397-08002B2CF9AE}" pid="3" name="KSOProductBuildVer">
    <vt:lpwstr>2052-11.8.0.16981</vt:lpwstr>
  </property>
</Properties>
</file>